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000" windowHeight="13665" activeTab="0"/>
  </bookViews>
  <sheets>
    <sheet name="Deta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Huffman</author>
  </authors>
  <commentList>
    <comment ref="A3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of hitting a single target at this range</t>
        </r>
      </text>
    </comment>
    <comment ref="A4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all the targets will be gone after the number of shots in the cell below have been fired.</t>
        </r>
      </text>
    </comment>
    <comment ref="A41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Number of shots required to have the stated probability of hitting all the targets at this range.</t>
        </r>
      </text>
    </comment>
    <comment ref="A7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 standard 1Q milk carton.</t>
        </r>
      </text>
    </comment>
    <comment ref="A8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 particular Soy Milk carton that is more nearly square than the 1 Q milk cartons.</t>
        </r>
      </text>
    </comment>
    <comment ref="A3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These are foil juice cartons.</t>
        </r>
      </text>
    </comment>
    <comment ref="A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1/2 Pint milk cartons.</t>
        </r>
      </text>
    </comment>
    <comment ref="A6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 Pint Milk cartons.  In 2001 these had a different orientation than is planned for 2002.  This is the 2002 orientation.</t>
        </r>
      </text>
    </comment>
    <comment ref="A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1/2 gallon milk cartons.</t>
        </r>
      </text>
    </comment>
    <comment ref="C7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D7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E7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F7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G7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C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G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F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E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D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B7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A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another foil juice carton.</t>
        </r>
      </text>
    </comment>
    <comment ref="A18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of hitting a single target at this range</t>
        </r>
      </text>
    </comment>
    <comment ref="A1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all the targets will be gone after the number of shots in the cell below have been fired.</t>
        </r>
      </text>
    </comment>
    <comment ref="A2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Number of shots required to have the stated probability of hitting all the targets at this range.</t>
        </r>
      </text>
    </comment>
  </commentList>
</comments>
</file>

<file path=xl/sharedStrings.xml><?xml version="1.0" encoding="utf-8"?>
<sst xmlns="http://schemas.openxmlformats.org/spreadsheetml/2006/main" count="82" uniqueCount="37">
  <si>
    <t>Distribution 2001</t>
  </si>
  <si>
    <t>Total</t>
  </si>
  <si>
    <t>Phit</t>
  </si>
  <si>
    <t>Pgone</t>
  </si>
  <si>
    <t>Shots</t>
  </si>
  <si>
    <t>Number of 1/2 P</t>
  </si>
  <si>
    <t>Number of 1P</t>
  </si>
  <si>
    <t>Total Targets</t>
  </si>
  <si>
    <t>Total Shots</t>
  </si>
  <si>
    <t>Average Shots/Target</t>
  </si>
  <si>
    <t>Number of 1Q</t>
  </si>
  <si>
    <t>Number of 2Q</t>
  </si>
  <si>
    <t>Distribution 2002</t>
  </si>
  <si>
    <t>x</t>
  </si>
  <si>
    <t>y</t>
  </si>
  <si>
    <t>z</t>
  </si>
  <si>
    <t>Carton volume</t>
  </si>
  <si>
    <t>Dimension in inches.</t>
  </si>
  <si>
    <t>Exposed face [in^2]</t>
  </si>
  <si>
    <t>200 mL (6.75 oz)</t>
  </si>
  <si>
    <t>236 mL (8 oz)</t>
  </si>
  <si>
    <t>250 mL (8.45 oz)</t>
  </si>
  <si>
    <t>1 Pint (16 oz)</t>
  </si>
  <si>
    <t>1 Quart (32 oz)</t>
  </si>
  <si>
    <t>1 Liter (33.8 oz)</t>
  </si>
  <si>
    <t>2 Quart (64 oz)</t>
  </si>
  <si>
    <t>Number of 200 mL</t>
  </si>
  <si>
    <t>Number of 236 mL</t>
  </si>
  <si>
    <t>Number of 250 mL</t>
  </si>
  <si>
    <t>Number of 1 L</t>
  </si>
  <si>
    <t>1 MOA, 10 fps SDV, 5 MPH wind, 1MPH wind error.</t>
  </si>
  <si>
    <t>.223 Rem</t>
  </si>
  <si>
    <t>.308 Win</t>
  </si>
  <si>
    <t>.300 Win Mag</t>
  </si>
  <si>
    <t>Prob of a hit is based on a:</t>
  </si>
  <si>
    <t>Distribution 2003</t>
  </si>
  <si>
    <t>Probability a given range will be cleared: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</si>
</sst>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workbookViewId="0" topLeftCell="A1">
      <selection activeCell="H63" sqref="H63"/>
    </sheetView>
  </sheetViews>
  <sheetFormatPr defaultColWidth="9.140625" defaultRowHeight="12.75"/>
  <cols>
    <col min="1" max="1" width="46.28125" style="0" customWidth="1"/>
    <col min="5" max="5" width="8.57421875" style="0" customWidth="1"/>
  </cols>
  <sheetData>
    <row r="1" ht="12.75">
      <c r="C1" t="s">
        <v>17</v>
      </c>
    </row>
    <row r="2" spans="1:5" s="1" customFormat="1" ht="12.75">
      <c r="A2" s="1" t="s">
        <v>16</v>
      </c>
      <c r="B2" s="3" t="s">
        <v>13</v>
      </c>
      <c r="C2" s="3" t="s">
        <v>14</v>
      </c>
      <c r="D2" s="3" t="s">
        <v>15</v>
      </c>
      <c r="E2" s="1" t="s">
        <v>18</v>
      </c>
    </row>
    <row r="3" spans="1:5" ht="12.75">
      <c r="A3" s="2" t="s">
        <v>19</v>
      </c>
      <c r="B3" s="4">
        <v>3.5</v>
      </c>
      <c r="C3" s="4">
        <v>2.5</v>
      </c>
      <c r="D3" s="4">
        <v>1.56</v>
      </c>
      <c r="E3" s="4">
        <f aca="true" t="shared" si="0" ref="E3:E9">B3*C3</f>
        <v>8.75</v>
      </c>
    </row>
    <row r="4" spans="1:5" ht="12.75">
      <c r="A4" s="2" t="s">
        <v>20</v>
      </c>
      <c r="B4" s="4">
        <v>3</v>
      </c>
      <c r="C4" s="4">
        <v>2.3</v>
      </c>
      <c r="D4" s="4">
        <v>2.3</v>
      </c>
      <c r="E4" s="4">
        <f t="shared" si="0"/>
        <v>6.8999999999999995</v>
      </c>
    </row>
    <row r="5" spans="1:5" ht="12.75">
      <c r="A5" s="2" t="s">
        <v>21</v>
      </c>
      <c r="B5" s="4">
        <v>4.2</v>
      </c>
      <c r="C5" s="4">
        <v>2.5</v>
      </c>
      <c r="D5">
        <v>1.56</v>
      </c>
      <c r="E5" s="4">
        <f t="shared" si="0"/>
        <v>10.5</v>
      </c>
    </row>
    <row r="6" spans="1:5" ht="12.75">
      <c r="A6" s="2" t="s">
        <v>22</v>
      </c>
      <c r="B6" s="4">
        <v>4</v>
      </c>
      <c r="C6" s="4">
        <v>2.8</v>
      </c>
      <c r="D6" s="4">
        <v>2.8</v>
      </c>
      <c r="E6" s="4">
        <f t="shared" si="0"/>
        <v>11.2</v>
      </c>
    </row>
    <row r="7" spans="1:5" ht="12.75">
      <c r="A7" s="2" t="s">
        <v>23</v>
      </c>
      <c r="B7" s="4">
        <v>7.5</v>
      </c>
      <c r="C7" s="4">
        <v>2.8</v>
      </c>
      <c r="D7" s="4">
        <v>2.8</v>
      </c>
      <c r="E7" s="4">
        <f t="shared" si="0"/>
        <v>21</v>
      </c>
    </row>
    <row r="8" spans="1:5" ht="12.75">
      <c r="A8" s="2" t="s">
        <v>24</v>
      </c>
      <c r="B8" s="4">
        <v>6.7</v>
      </c>
      <c r="C8" s="4">
        <v>4</v>
      </c>
      <c r="D8" s="4">
        <v>2.44</v>
      </c>
      <c r="E8" s="4">
        <f t="shared" si="0"/>
        <v>26.8</v>
      </c>
    </row>
    <row r="9" spans="1:5" ht="12.75">
      <c r="A9" s="2" t="s">
        <v>25</v>
      </c>
      <c r="B9" s="4">
        <v>8</v>
      </c>
      <c r="C9" s="4">
        <v>3.8</v>
      </c>
      <c r="D9" s="4">
        <v>3.8</v>
      </c>
      <c r="E9" s="4">
        <f t="shared" si="0"/>
        <v>30.4</v>
      </c>
    </row>
    <row r="10" ht="12.75">
      <c r="A10" s="2"/>
    </row>
    <row r="11" spans="1:4" ht="12.75">
      <c r="A11" s="2"/>
      <c r="B11" s="1" t="s">
        <v>31</v>
      </c>
      <c r="C11" s="1" t="s">
        <v>32</v>
      </c>
      <c r="D11" s="1" t="s">
        <v>33</v>
      </c>
    </row>
    <row r="12" spans="1:4" ht="12.75">
      <c r="A12" s="1" t="s">
        <v>34</v>
      </c>
      <c r="B12" s="7">
        <v>0</v>
      </c>
      <c r="C12" s="7">
        <v>1</v>
      </c>
      <c r="D12" s="7">
        <v>0</v>
      </c>
    </row>
    <row r="13" ht="12.75">
      <c r="A13" s="1" t="s">
        <v>30</v>
      </c>
    </row>
    <row r="14" ht="12.75">
      <c r="A14" s="1"/>
    </row>
    <row r="15" spans="1:8" ht="12.75">
      <c r="A15" s="2" t="s">
        <v>36</v>
      </c>
      <c r="B15" s="2">
        <v>0.9</v>
      </c>
      <c r="C15" s="2"/>
      <c r="D15" s="2"/>
      <c r="E15" s="2"/>
      <c r="F15" s="2"/>
      <c r="G15" s="2"/>
      <c r="H15" s="1"/>
    </row>
    <row r="16" spans="1:20" ht="12.75">
      <c r="A16" s="1" t="s">
        <v>35</v>
      </c>
      <c r="B16" s="1">
        <v>200</v>
      </c>
      <c r="C16" s="1">
        <v>285</v>
      </c>
      <c r="D16" s="1">
        <v>350</v>
      </c>
      <c r="E16" s="1">
        <v>575</v>
      </c>
      <c r="F16" s="1">
        <v>625</v>
      </c>
      <c r="G16" s="1">
        <v>675</v>
      </c>
      <c r="H16" s="3" t="s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27</v>
      </c>
      <c r="B17">
        <v>30</v>
      </c>
      <c r="C17">
        <v>106</v>
      </c>
      <c r="D17">
        <v>69</v>
      </c>
      <c r="E17">
        <v>6</v>
      </c>
      <c r="F17">
        <v>3</v>
      </c>
      <c r="G17">
        <v>2</v>
      </c>
      <c r="H17" s="1">
        <f>SUM(B17:G17)</f>
        <v>216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" t="s">
        <v>2</v>
      </c>
      <c r="B18" s="4">
        <f>IF($B$12=1,0.83,IF($C$12=1,0.84,IF($D$12=1,0.83)))</f>
        <v>0.84</v>
      </c>
      <c r="C18" s="4">
        <f>IF($B$12=1,0.63,IF($C$12=1,0.65,IF($D$12=1,0.66)))</f>
        <v>0.65</v>
      </c>
      <c r="D18" s="4">
        <f>IF($B$12=1,0.5,IF($C$12=1,0.51,IF($D$12=1,0.55)))</f>
        <v>0.51</v>
      </c>
      <c r="E18" s="4">
        <f>IF($B$12=1,0.18,IF($C$12=1,0.21,IF($D$12=1,0.27)))</f>
        <v>0.21</v>
      </c>
      <c r="F18" s="4">
        <f>IF($B$12=1,0.13,IF($C$12=1,0.16,IF($D$12=1,0.21)))</f>
        <v>0.16</v>
      </c>
      <c r="G18" s="4">
        <f>IF($B$12=1,0.1,IF($C$12=1,0.12,IF($D$12=1,0.17)))</f>
        <v>0.12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" t="s">
        <v>3</v>
      </c>
      <c r="B19" s="5">
        <f>IF(B17&gt;0,POWER($B$15,1/(IF(B$38&gt;0,1,0)+IF(B$43&gt;0,1,0)+IF(B$48&gt;0,1,0)+IF(B$53&gt;0,1,0)+IF(B$58&gt;0,1,0))),1)</f>
        <v>0.9</v>
      </c>
      <c r="C19" s="5">
        <f>IF(C17&gt;0,POWER($B$15,1/(IF(C$38&gt;0,1,0)+IF(C$43&gt;0,1,0)+IF(C$48&gt;0,1,0)+IF(C$53&gt;0,1,0)+IF(C$58&gt;0,1,0))),1)</f>
        <v>0.9</v>
      </c>
      <c r="D19" s="5">
        <f>IF(D17&gt;0,POWER($B$15,1/(IF(D$38&gt;0,1,0)+IF(D$43&gt;0,1,0)+IF(D$48&gt;0,1,0)+IF(D$53&gt;0,1,0)+IF(D$58&gt;0,1,0))),1)</f>
        <v>0.9</v>
      </c>
      <c r="E19" s="5">
        <f>IF(E17&gt;0,POWER($B$15,1/(IF(E$38&gt;0,1,0)+IF(E$43&gt;0,1,0)+IF(E$48&gt;0,1,0)+IF(E$53&gt;0,1,0)+IF(E$58&gt;0,1,0))),1)</f>
        <v>0.9486832980505138</v>
      </c>
      <c r="F19" s="5">
        <f>IF(F17&gt;0,POWER($B$15,1/(IF(F$38&gt;0,1,0)+IF(F$43&gt;0,1,0)+IF(F$48&gt;0,1,0)+IF(F$53&gt;0,1,0)+IF(F$58&gt;0,1,0))),1)</f>
        <v>0.9654893846056297</v>
      </c>
      <c r="G19" s="5">
        <f>IF(G17&gt;0,POWER($B$15,1/(IF(G$38&gt;0,1,0)+IF(G$43&gt;0,1,0)+IF(G$48&gt;0,1,0)+IF(G$53&gt;0,1,0)+IF(G$58&gt;0,1,0))),1)</f>
        <v>0.9654893846056297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" t="s">
        <v>4</v>
      </c>
      <c r="B20">
        <f aca="true" t="shared" si="1" ref="B20:G20">IF(B17&gt;0,CEILING(B17*LOG(1-POWER(B19,1/B17))/(LOG(1-B18)),1),0)</f>
        <v>93</v>
      </c>
      <c r="C20">
        <f t="shared" si="1"/>
        <v>699</v>
      </c>
      <c r="D20">
        <f t="shared" si="1"/>
        <v>628</v>
      </c>
      <c r="E20">
        <f t="shared" si="1"/>
        <v>121</v>
      </c>
      <c r="F20">
        <f t="shared" si="1"/>
        <v>77</v>
      </c>
      <c r="G20">
        <f t="shared" si="1"/>
        <v>64</v>
      </c>
      <c r="H20" s="2">
        <f>SUM(B20:G20)</f>
        <v>1682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28</v>
      </c>
      <c r="B22">
        <v>0</v>
      </c>
      <c r="C22">
        <v>0</v>
      </c>
      <c r="D22">
        <v>15</v>
      </c>
      <c r="E22">
        <v>30</v>
      </c>
      <c r="F22">
        <v>5</v>
      </c>
      <c r="G22">
        <v>4</v>
      </c>
      <c r="H22" s="1">
        <f>SUM(B22:G22)</f>
        <v>54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" t="s">
        <v>2</v>
      </c>
      <c r="B23" s="4">
        <f>IF($B$12=1,0.88,IF($C$12=1,0.88,IF($D$12=1,0.89)))</f>
        <v>0.88</v>
      </c>
      <c r="C23" s="4">
        <f>IF($B$12=1,0.74,IF($C$12=1,0.74,IF($D$12=1,0.75)))</f>
        <v>0.74</v>
      </c>
      <c r="D23" s="4">
        <f>IF($B$12=1,0.63,IF($C$12=1,0.64,IF($D$12=1,0.65)))</f>
        <v>0.64</v>
      </c>
      <c r="E23" s="4">
        <f>IF($B$12=1,0.27,IF($C$12=1,0.28,IF($D$12=1,0.35)))</f>
        <v>0.28</v>
      </c>
      <c r="F23" s="4">
        <f>IF($B$12=1,0.2,IF($C$12=1,0.21,IF($D$12=1,0.29)))</f>
        <v>0.21</v>
      </c>
      <c r="G23" s="4">
        <f>IF($B$12=1,0.15,IF($C$12=1,0.19,IF($D$12=1,0.24)))</f>
        <v>0.19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3</v>
      </c>
      <c r="B24" s="5">
        <f>IF(B22&gt;0,POWER($B$15,1/(IF(B$38&gt;0,1,0)+IF(B$43&gt;0,1,0)+IF(B$48&gt;0,1,0)+IF(B$53&gt;0,1,0)+IF(B$58&gt;0,1,0))),1)</f>
        <v>1</v>
      </c>
      <c r="C24" s="5">
        <f>IF(C22&gt;0,POWER($B$15,1/(IF(C$38&gt;0,1,0)+IF(C$43&gt;0,1,0)+IF(C$48&gt;0,1,0)+IF(C$53&gt;0,1,0)+IF(C$58&gt;0,1,0))),1)</f>
        <v>1</v>
      </c>
      <c r="D24" s="5">
        <f>IF(D22&gt;0,POWER($B$15,1/(IF(D$38&gt;0,1,0)+IF(D$43&gt;0,1,0)+IF(D$48&gt;0,1,0)+IF(D$53&gt;0,1,0)+IF(D$58&gt;0,1,0))),1)</f>
        <v>0.9</v>
      </c>
      <c r="E24" s="5">
        <f>IF(E22&gt;0,POWER($B$15,1/(IF(E$38&gt;0,1,0)+IF(E$43&gt;0,1,0)+IF(E$48&gt;0,1,0)+IF(E$53&gt;0,1,0)+IF(E$58&gt;0,1,0))),1)</f>
        <v>0.9486832980505138</v>
      </c>
      <c r="F24" s="5">
        <f>IF(F22&gt;0,POWER($B$15,1/(IF(F$38&gt;0,1,0)+IF(F$43&gt;0,1,0)+IF(F$48&gt;0,1,0)+IF(F$53&gt;0,1,0)+IF(F$58&gt;0,1,0))),1)</f>
        <v>0.9654893846056297</v>
      </c>
      <c r="G24" s="5">
        <f>IF(G22&gt;0,POWER($B$15,1/(IF(G$38&gt;0,1,0)+IF(G$43&gt;0,1,0)+IF(G$48&gt;0,1,0)+IF(G$53&gt;0,1,0)+IF(G$58&gt;0,1,0))),1)</f>
        <v>0.9654893846056297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" t="s">
        <v>4</v>
      </c>
      <c r="B25">
        <f aca="true" t="shared" si="2" ref="B25:G25">IF(B22&gt;0,CEILING(B22*LOG(1-POWER(B24,1/B22))/(LOG(1-B23)),1),0)</f>
        <v>0</v>
      </c>
      <c r="C25">
        <f t="shared" si="2"/>
        <v>0</v>
      </c>
      <c r="D25">
        <f t="shared" si="2"/>
        <v>73</v>
      </c>
      <c r="E25">
        <f t="shared" si="2"/>
        <v>580</v>
      </c>
      <c r="F25">
        <f t="shared" si="2"/>
        <v>106</v>
      </c>
      <c r="G25">
        <f t="shared" si="2"/>
        <v>90</v>
      </c>
      <c r="H25" s="2">
        <f>SUM(B25:G25)</f>
        <v>849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8" ht="12.75">
      <c r="A27" s="1" t="s">
        <v>29</v>
      </c>
      <c r="B27">
        <v>30</v>
      </c>
      <c r="C27">
        <v>0</v>
      </c>
      <c r="D27">
        <v>0</v>
      </c>
      <c r="E27">
        <v>0</v>
      </c>
      <c r="F27">
        <v>42</v>
      </c>
      <c r="G27">
        <v>35</v>
      </c>
      <c r="H27" s="1">
        <f>SUM(B27:G27)</f>
        <v>107</v>
      </c>
    </row>
    <row r="28" spans="1:20" ht="12.75">
      <c r="A28" s="2" t="s">
        <v>2</v>
      </c>
      <c r="B28" s="4">
        <f>IF($B$12=1,0.97,IF($C$12=1,0.97,IF($D$12=1,0.97)))</f>
        <v>0.97</v>
      </c>
      <c r="C28" s="4">
        <f>IF($B$12=1,0.91,IF($C$12=1,0.91,IF($D$12=1,0.91)))</f>
        <v>0.91</v>
      </c>
      <c r="D28" s="4">
        <f>IF($B$12=1,0.84,IF($C$12=1,0.84,IF($D$12=1,0.84)))</f>
        <v>0.84</v>
      </c>
      <c r="E28" s="4">
        <f>IF($B$12=1,0.57,IF($C$12=1,0.53,IF($D$12=1,0.6)))</f>
        <v>0.53</v>
      </c>
      <c r="F28" s="4">
        <f>IF($B$12=1,0.39,IF($C$12=1,0.44,IF($D$12=1,0.54)))</f>
        <v>0.44</v>
      </c>
      <c r="G28" s="4">
        <f>IF($B$12=1,0.33,IF($C$12=1,0.36,IF($D$12=1,0.47)))</f>
        <v>0.36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" t="s">
        <v>3</v>
      </c>
      <c r="B29" s="5">
        <f>IF(B27&gt;0,POWER($B$15,1/(IF(B$38&gt;0,1,0)+IF(B$43&gt;0,1,0)+IF(B$48&gt;0,1,0)+IF(B$53&gt;0,1,0)+IF(B$58&gt;0,1,0))),1)</f>
        <v>0.9</v>
      </c>
      <c r="C29" s="5">
        <f>IF(C27&gt;0,POWER($B$15,1/(IF(C$38&gt;0,1,0)+IF(C$43&gt;0,1,0)+IF(C$48&gt;0,1,0)+IF(C$53&gt;0,1,0)+IF(C$58&gt;0,1,0))),1)</f>
        <v>1</v>
      </c>
      <c r="D29" s="5">
        <f>IF(D27&gt;0,POWER($B$15,1/(IF(D$38&gt;0,1,0)+IF(D$43&gt;0,1,0)+IF(D$48&gt;0,1,0)+IF(D$53&gt;0,1,0)+IF(D$58&gt;0,1,0))),1)</f>
        <v>1</v>
      </c>
      <c r="E29" s="5">
        <f>IF(E27&gt;0,POWER($B$15,1/(IF(E$38&gt;0,1,0)+IF(E$43&gt;0,1,0)+IF(E$48&gt;0,1,0)+IF(E$53&gt;0,1,0)+IF(E$58&gt;0,1,0))),1)</f>
        <v>1</v>
      </c>
      <c r="F29" s="5">
        <f>IF(F27&gt;0,POWER($B$15,1/(IF(F$38&gt;0,1,0)+IF(F$43&gt;0,1,0)+IF(F$48&gt;0,1,0)+IF(F$53&gt;0,1,0)+IF(F$58&gt;0,1,0))),1)</f>
        <v>0.9654893846056297</v>
      </c>
      <c r="G29" s="5">
        <f>IF(G27&gt;0,POWER($B$15,1/(IF(G$38&gt;0,1,0)+IF(G$43&gt;0,1,0)+IF(G$48&gt;0,1,0)+IF(G$53&gt;0,1,0)+IF(G$58&gt;0,1,0))),1)</f>
        <v>0.9654893846056297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" t="s">
        <v>4</v>
      </c>
      <c r="B30">
        <f aca="true" t="shared" si="3" ref="B30:G30">IF(B27&gt;0,CEILING(B27*LOG(1-POWER(B29,1/B27))/(LOG(1-B28)),1),0)</f>
        <v>49</v>
      </c>
      <c r="C30">
        <f t="shared" si="3"/>
        <v>0</v>
      </c>
      <c r="D30">
        <f t="shared" si="3"/>
        <v>0</v>
      </c>
      <c r="E30">
        <f t="shared" si="3"/>
        <v>0</v>
      </c>
      <c r="F30">
        <f t="shared" si="3"/>
        <v>514</v>
      </c>
      <c r="G30">
        <f t="shared" si="3"/>
        <v>542</v>
      </c>
      <c r="H30" s="2">
        <f>SUM(B30:G30)</f>
        <v>1105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8" ht="12.75">
      <c r="A32" s="1" t="s">
        <v>7</v>
      </c>
      <c r="B32" s="1">
        <f aca="true" t="shared" si="4" ref="B32:G32">B17+B22+B27</f>
        <v>60</v>
      </c>
      <c r="C32" s="1">
        <f t="shared" si="4"/>
        <v>106</v>
      </c>
      <c r="D32" s="1">
        <f t="shared" si="4"/>
        <v>84</v>
      </c>
      <c r="E32" s="1">
        <f t="shared" si="4"/>
        <v>36</v>
      </c>
      <c r="F32" s="1">
        <f t="shared" si="4"/>
        <v>50</v>
      </c>
      <c r="G32" s="1">
        <f t="shared" si="4"/>
        <v>41</v>
      </c>
      <c r="H32" s="1">
        <f>SUM(B32:G32)</f>
        <v>377</v>
      </c>
    </row>
    <row r="33" spans="1:8" ht="12.75">
      <c r="A33" s="1" t="s">
        <v>8</v>
      </c>
      <c r="B33" s="6">
        <f aca="true" t="shared" si="5" ref="B33:G33">B20+B25+B30</f>
        <v>142</v>
      </c>
      <c r="C33" s="6">
        <f t="shared" si="5"/>
        <v>699</v>
      </c>
      <c r="D33" s="6">
        <f t="shared" si="5"/>
        <v>701</v>
      </c>
      <c r="E33" s="6">
        <f t="shared" si="5"/>
        <v>701</v>
      </c>
      <c r="F33" s="6">
        <f t="shared" si="5"/>
        <v>697</v>
      </c>
      <c r="G33" s="6">
        <f t="shared" si="5"/>
        <v>696</v>
      </c>
      <c r="H33" s="1">
        <f>SUM(B33:G33)</f>
        <v>3636</v>
      </c>
    </row>
    <row r="34" spans="1:8" ht="12.75">
      <c r="A34" s="1" t="s">
        <v>9</v>
      </c>
      <c r="B34" s="6">
        <f aca="true" t="shared" si="6" ref="B34:H34">B33/B32</f>
        <v>2.3666666666666667</v>
      </c>
      <c r="C34" s="6">
        <f t="shared" si="6"/>
        <v>6.59433962264151</v>
      </c>
      <c r="D34" s="6">
        <f t="shared" si="6"/>
        <v>8.345238095238095</v>
      </c>
      <c r="E34" s="6">
        <f t="shared" si="6"/>
        <v>19.47222222222222</v>
      </c>
      <c r="F34" s="6">
        <f t="shared" si="6"/>
        <v>13.94</v>
      </c>
      <c r="G34" s="6">
        <f t="shared" si="6"/>
        <v>16.975609756097562</v>
      </c>
      <c r="H34" s="6">
        <f t="shared" si="6"/>
        <v>9.644562334217506</v>
      </c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ht="12.75">
      <c r="A36" s="1"/>
    </row>
    <row r="37" spans="1:20" ht="12.75">
      <c r="A37" s="1" t="s">
        <v>12</v>
      </c>
      <c r="B37" s="1">
        <v>200</v>
      </c>
      <c r="C37" s="1">
        <v>285</v>
      </c>
      <c r="D37" s="1">
        <v>350</v>
      </c>
      <c r="E37" s="1">
        <v>575</v>
      </c>
      <c r="F37" s="1">
        <v>625</v>
      </c>
      <c r="G37" s="1">
        <v>675</v>
      </c>
      <c r="H37" s="3" t="s">
        <v>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 t="s">
        <v>26</v>
      </c>
      <c r="B38">
        <v>60</v>
      </c>
      <c r="C38">
        <v>0</v>
      </c>
      <c r="D38">
        <v>0</v>
      </c>
      <c r="E38">
        <v>0</v>
      </c>
      <c r="F38">
        <v>0</v>
      </c>
      <c r="G38">
        <v>0</v>
      </c>
      <c r="H38" s="1">
        <f>SUM(B38:G38)</f>
        <v>60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2" t="s">
        <v>2</v>
      </c>
      <c r="B39" s="4">
        <f>IF($B$12=1,0.87,IF($C$12=1,0.87,IF($D$12=1,0.87)))</f>
        <v>0.87</v>
      </c>
      <c r="C39" s="4">
        <f>IF($B$12=1,0.73,IF($C$12=1,0.72,IF($D$12=1,0.73)))</f>
        <v>0.72</v>
      </c>
      <c r="D39" s="4">
        <f>IF($B$12=1,0.57,IF($C$12=1,0.57,IF($D$12=1,0.61)))</f>
        <v>0.57</v>
      </c>
      <c r="E39" s="4">
        <f>IF($B$12=1,0.22,IF($C$12=1,0.25,IF($D$12=1,0.32)))</f>
        <v>0.25</v>
      </c>
      <c r="F39" s="4">
        <f>IF($B$12=1,0.17,IF($C$12=1,0.19,IF($D$12=1,0.26)))</f>
        <v>0.19</v>
      </c>
      <c r="G39" s="4">
        <f>IF($B$12=1,0.12,IF($C$12=1,0.15,IF($D$12=1,0.22)))</f>
        <v>0.15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2" t="s">
        <v>3</v>
      </c>
      <c r="B40" s="5">
        <f>IF(B38&gt;0,POWER($B$15,1/(IF(B$38&gt;0,1,0)+IF(B$43&gt;0,1,0)+IF(B$53&gt;0,1,0)+IF(B$58&gt;0,1,0))),1)</f>
        <v>0.9</v>
      </c>
      <c r="C40" s="5">
        <f>IF(C38&gt;0,POWER($B$15,1/(IF(C$38&gt;0,1,0)+IF(C$43&gt;0,1,0)+IF(C$53&gt;0,1,0)+IF(C$58&gt;0,1,0))),1)</f>
        <v>1</v>
      </c>
      <c r="D40" s="5">
        <f>IF(D38&gt;0,POWER($B$15,1/(IF(D$38&gt;0,1,0)+IF(D$43&gt;0,1,0)+IF(D$53&gt;0,1,0)+IF(D$58&gt;0,1,0))),1)</f>
        <v>1</v>
      </c>
      <c r="E40" s="5">
        <f>IF(E38&gt;0,POWER($B$15,1/(IF(E$38&gt;0,1,0)+IF(E$43&gt;0,1,0)+IF(E$53&gt;0,1,0)+IF(E$58&gt;0,1,0))),1)</f>
        <v>1</v>
      </c>
      <c r="F40" s="5">
        <f>IF(F38&gt;0,POWER($B$15,1/(IF(F$38&gt;0,1,0)+IF(F$43&gt;0,1,0)+IF(F$53&gt;0,1,0)+IF(F$58&gt;0,1,0))),1)</f>
        <v>1</v>
      </c>
      <c r="G40" s="5">
        <f>IF(G38&gt;0,POWER($B$15,1/(IF(G$38&gt;0,1,0)+IF(G$43&gt;0,1,0)+IF(G$53&gt;0,1,0)+IF(G$58&gt;0,1,0))),1)</f>
        <v>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2" t="s">
        <v>4</v>
      </c>
      <c r="B41">
        <f aca="true" t="shared" si="7" ref="B41:G41">IF(B38&gt;0,CEILING(B38*LOG(1-POWER(B40,1/B38))/(LOG(1-B39)),1),0)</f>
        <v>187</v>
      </c>
      <c r="C41">
        <f t="shared" si="7"/>
        <v>0</v>
      </c>
      <c r="D41">
        <f t="shared" si="7"/>
        <v>0</v>
      </c>
      <c r="E41">
        <f t="shared" si="7"/>
        <v>0</v>
      </c>
      <c r="F41">
        <f t="shared" si="7"/>
        <v>0</v>
      </c>
      <c r="G41">
        <f t="shared" si="7"/>
        <v>0</v>
      </c>
      <c r="H41" s="2">
        <f>SUM(B41:G41)</f>
        <v>187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 t="s">
        <v>27</v>
      </c>
      <c r="B43">
        <v>0</v>
      </c>
      <c r="C43">
        <v>80</v>
      </c>
      <c r="D43">
        <v>58</v>
      </c>
      <c r="E43">
        <v>2</v>
      </c>
      <c r="F43">
        <v>2</v>
      </c>
      <c r="G43">
        <v>2</v>
      </c>
      <c r="H43" s="1">
        <f>SUM(B43:G43)</f>
        <v>144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2" t="s">
        <v>2</v>
      </c>
      <c r="B44" s="4">
        <f>IF($B$12=1,0.83,IF($C$12=1,0.84,IF($D$12=1,0.83)))</f>
        <v>0.84</v>
      </c>
      <c r="C44" s="4">
        <f>IF($B$12=1,0.63,IF($C$12=1,0.65,IF($D$12=1,0.66)))</f>
        <v>0.65</v>
      </c>
      <c r="D44" s="4">
        <f>IF($B$12=1,0.5,IF($C$12=1,0.51,IF($D$12=1,0.55)))</f>
        <v>0.51</v>
      </c>
      <c r="E44" s="4">
        <f>IF($B$12=1,0.18,IF($C$12=1,0.21,IF($D$12=1,0.27)))</f>
        <v>0.21</v>
      </c>
      <c r="F44" s="4">
        <f>IF($B$12=1,0.13,IF($C$12=1,0.16,IF($D$12=1,0.21)))</f>
        <v>0.16</v>
      </c>
      <c r="G44" s="4">
        <f>IF($B$12=1,0.1,IF($C$12=1,0.12,IF($D$12=1,0.17)))</f>
        <v>0.12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2" t="s">
        <v>3</v>
      </c>
      <c r="B45" s="5">
        <f>IF(B43&gt;0,POWER($B$15,1/(IF(B$38&gt;0,1,0)+IF(B$43&gt;0,1,0)+IF(B$48&gt;0,1,0)+IF(B$53&gt;0,1,0)+IF(B$58&gt;0,1,0))),1)</f>
        <v>1</v>
      </c>
      <c r="C45" s="5">
        <f>IF(C43&gt;0,POWER($B$15,1/(IF(C$38&gt;0,1,0)+IF(C$43&gt;0,1,0)+IF(C$48&gt;0,1,0)+IF(C$53&gt;0,1,0)+IF(C$58&gt;0,1,0))),1)</f>
        <v>0.9</v>
      </c>
      <c r="D45" s="5">
        <f>IF(D43&gt;0,POWER($B$15,1/(IF(D$38&gt;0,1,0)+IF(D$43&gt;0,1,0)+IF(D$48&gt;0,1,0)+IF(D$53&gt;0,1,0)+IF(D$58&gt;0,1,0))),1)</f>
        <v>0.9</v>
      </c>
      <c r="E45" s="5">
        <f>IF(E43&gt;0,POWER($B$15,1/(IF(E$38&gt;0,1,0)+IF(E$43&gt;0,1,0)+IF(E$48&gt;0,1,0)+IF(E$53&gt;0,1,0)+IF(E$58&gt;0,1,0))),1)</f>
        <v>0.9486832980505138</v>
      </c>
      <c r="F45" s="5">
        <f>IF(F43&gt;0,POWER($B$15,1/(IF(F$38&gt;0,1,0)+IF(F$43&gt;0,1,0)+IF(F$48&gt;0,1,0)+IF(F$53&gt;0,1,0)+IF(F$58&gt;0,1,0))),1)</f>
        <v>0.9654893846056297</v>
      </c>
      <c r="G45" s="5">
        <f>IF(G43&gt;0,POWER($B$15,1/(IF(G$38&gt;0,1,0)+IF(G$43&gt;0,1,0)+IF(G$48&gt;0,1,0)+IF(G$53&gt;0,1,0)+IF(G$58&gt;0,1,0))),1)</f>
        <v>0.9654893846056297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2" t="s">
        <v>4</v>
      </c>
      <c r="B46">
        <f aca="true" t="shared" si="8" ref="B46:G46">IF(B43&gt;0,CEILING(B43*LOG(1-POWER(B45,1/B43))/(LOG(1-B44)),1),0)</f>
        <v>0</v>
      </c>
      <c r="C46">
        <f t="shared" si="8"/>
        <v>506</v>
      </c>
      <c r="D46">
        <f t="shared" si="8"/>
        <v>514</v>
      </c>
      <c r="E46">
        <f t="shared" si="8"/>
        <v>31</v>
      </c>
      <c r="F46">
        <f t="shared" si="8"/>
        <v>47</v>
      </c>
      <c r="G46">
        <f t="shared" si="8"/>
        <v>64</v>
      </c>
      <c r="H46" s="2">
        <f>SUM(B46:G46)</f>
        <v>1162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 t="s">
        <v>28</v>
      </c>
      <c r="B48">
        <v>0</v>
      </c>
      <c r="C48">
        <v>0</v>
      </c>
      <c r="D48">
        <v>0</v>
      </c>
      <c r="E48">
        <v>28</v>
      </c>
      <c r="F48">
        <v>16</v>
      </c>
      <c r="G48">
        <v>10</v>
      </c>
      <c r="H48" s="1">
        <f>SUM(B48:G48)</f>
        <v>54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2" t="s">
        <v>2</v>
      </c>
      <c r="B49" s="4">
        <f>IF($B$12=1,0.88,IF($C$12=1,0.88,IF($D$12=1,0.89)))</f>
        <v>0.88</v>
      </c>
      <c r="C49" s="4">
        <f>IF($B$12=1,0.74,IF($C$12=1,0.74,IF($D$12=1,0.75)))</f>
        <v>0.74</v>
      </c>
      <c r="D49" s="4">
        <f>IF($B$12=1,0.63,IF($C$12=1,0.64,IF($D$12=1,0.65)))</f>
        <v>0.64</v>
      </c>
      <c r="E49" s="4">
        <f>IF($B$12=1,0.27,IF($C$12=1,0.28,IF($D$12=1,0.35)))</f>
        <v>0.28</v>
      </c>
      <c r="F49" s="4">
        <f>IF($B$12=1,0.2,IF($C$12=1,0.21,IF($D$12=1,0.29)))</f>
        <v>0.21</v>
      </c>
      <c r="G49" s="4">
        <f>IF($B$12=1,0.15,IF($C$12=1,0.19,IF($D$12=1,0.24)))</f>
        <v>0.19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2" t="s">
        <v>3</v>
      </c>
      <c r="B50" s="5">
        <f>IF(B48&gt;0,POWER($B$15,1/(IF(B$38&gt;0,1,0)+IF(B$43&gt;0,1,0)+IF(B$48&gt;0,1,0)+IF(B$53&gt;0,1,0)+IF(B$58&gt;0,1,0))),1)</f>
        <v>1</v>
      </c>
      <c r="C50" s="5">
        <f>IF(C48&gt;0,POWER($B$15,1/(IF(C$38&gt;0,1,0)+IF(C$43&gt;0,1,0)+IF(C$48&gt;0,1,0)+IF(C$53&gt;0,1,0)+IF(C$58&gt;0,1,0))),1)</f>
        <v>1</v>
      </c>
      <c r="D50" s="5">
        <f>IF(D48&gt;0,POWER($B$15,1/(IF(D$38&gt;0,1,0)+IF(D$43&gt;0,1,0)+IF(D$48&gt;0,1,0)+IF(D$53&gt;0,1,0)+IF(D$58&gt;0,1,0))),1)</f>
        <v>1</v>
      </c>
      <c r="E50" s="5">
        <f>IF(E48&gt;0,POWER($B$15,1/(IF(E$38&gt;0,1,0)+IF(E$43&gt;0,1,0)+IF(E$48&gt;0,1,0)+IF(E$53&gt;0,1,0)+IF(E$58&gt;0,1,0))),1)</f>
        <v>0.9486832980505138</v>
      </c>
      <c r="F50" s="5">
        <f>IF(F48&gt;0,POWER($B$15,1/(IF(F$38&gt;0,1,0)+IF(F$43&gt;0,1,0)+IF(F$48&gt;0,1,0)+IF(F$53&gt;0,1,0)+IF(F$58&gt;0,1,0))),1)</f>
        <v>0.9654893846056297</v>
      </c>
      <c r="G50" s="5">
        <f>IF(G48&gt;0,POWER($B$15,1/(IF(G$38&gt;0,1,0)+IF(G$43&gt;0,1,0)+IF(G$48&gt;0,1,0)+IF(G$53&gt;0,1,0)+IF(G$58&gt;0,1,0))),1)</f>
        <v>0.9654893846056297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2" t="s">
        <v>4</v>
      </c>
      <c r="B51">
        <f aca="true" t="shared" si="9" ref="B51:G51">IF(B48&gt;0,CEILING(B48*LOG(1-POWER(B50,1/B48))/(LOG(1-B49)),1),0)</f>
        <v>0</v>
      </c>
      <c r="C51">
        <f t="shared" si="9"/>
        <v>0</v>
      </c>
      <c r="D51">
        <f t="shared" si="9"/>
        <v>0</v>
      </c>
      <c r="E51">
        <f t="shared" si="9"/>
        <v>535</v>
      </c>
      <c r="F51">
        <f t="shared" si="9"/>
        <v>416</v>
      </c>
      <c r="G51">
        <f t="shared" si="9"/>
        <v>269</v>
      </c>
      <c r="H51" s="2">
        <f>SUM(B51:G51)</f>
        <v>1220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 t="s">
        <v>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 s="1">
        <f>SUM(B53:G53)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2" t="s">
        <v>2</v>
      </c>
      <c r="B54" s="4">
        <v>0.91</v>
      </c>
      <c r="C54" s="4">
        <v>0.79</v>
      </c>
      <c r="D54" s="4">
        <v>0.66</v>
      </c>
      <c r="E54" s="4">
        <v>0.3</v>
      </c>
      <c r="F54" s="4">
        <v>0.24</v>
      </c>
      <c r="G54" s="4">
        <v>0.2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2" t="s">
        <v>3</v>
      </c>
      <c r="B55" s="5">
        <f>IF(B53&gt;0,POWER($B$15,1/(IF(B$38&gt;0,1,0)+IF(B$43&gt;0,1,0)+IF(B$48&gt;0,1,0)+IF(B$53&gt;0,1,0)+IF(B$58&gt;0,1,0))),1)</f>
        <v>1</v>
      </c>
      <c r="C55" s="5">
        <f>IF(C53&gt;0,POWER($B$15,1/(IF(C$38&gt;0,1,0)+IF(C$43&gt;0,1,0)+IF(C$48&gt;0,1,0)+IF(C$53&gt;0,1,0)+IF(C$58&gt;0,1,0))),1)</f>
        <v>1</v>
      </c>
      <c r="D55" s="5">
        <f>IF(D53&gt;0,POWER($B$15,1/(IF(D$38&gt;0,1,0)+IF(D$43&gt;0,1,0)+IF(D$48&gt;0,1,0)+IF(D$53&gt;0,1,0)+IF(D$58&gt;0,1,0))),1)</f>
        <v>1</v>
      </c>
      <c r="E55" s="5">
        <f>IF(E53&gt;0,POWER($B$15,1/(IF(E$38&gt;0,1,0)+IF(E$43&gt;0,1,0)+IF(E$48&gt;0,1,0)+IF(E$53&gt;0,1,0)+IF(E$58&gt;0,1,0))),1)</f>
        <v>1</v>
      </c>
      <c r="F55" s="5">
        <f>IF(F53&gt;0,POWER($B$15,1/(IF(F$38&gt;0,1,0)+IF(F$43&gt;0,1,0)+IF(F$48&gt;0,1,0)+IF(F$53&gt;0,1,0)+IF(F$58&gt;0,1,0))),1)</f>
        <v>1</v>
      </c>
      <c r="G55" s="5">
        <f>IF(G53&gt;0,POWER($B$15,1/(IF(G$38&gt;0,1,0)+IF(G$43&gt;0,1,0)+IF(G$48&gt;0,1,0)+IF(G$53&gt;0,1,0)+IF(G$58&gt;0,1,0))),1)</f>
        <v>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2" t="s">
        <v>4</v>
      </c>
      <c r="B56">
        <f aca="true" t="shared" si="10" ref="B56:G56">IF(B53&gt;0,CEILING(B53*LOG(1-POWER(B55,1/B53))/(LOG(1-B54)),1),0)</f>
        <v>0</v>
      </c>
      <c r="C56">
        <f t="shared" si="10"/>
        <v>0</v>
      </c>
      <c r="D56">
        <f t="shared" si="10"/>
        <v>0</v>
      </c>
      <c r="E56">
        <f t="shared" si="10"/>
        <v>0</v>
      </c>
      <c r="F56">
        <f t="shared" si="10"/>
        <v>0</v>
      </c>
      <c r="G56">
        <f t="shared" si="10"/>
        <v>0</v>
      </c>
      <c r="H56" s="2">
        <f>SUM(B56:G56)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8" ht="12.75">
      <c r="A58" s="1" t="s">
        <v>29</v>
      </c>
      <c r="B58">
        <v>0</v>
      </c>
      <c r="C58">
        <v>0</v>
      </c>
      <c r="D58">
        <v>0</v>
      </c>
      <c r="E58">
        <v>0</v>
      </c>
      <c r="F58">
        <v>12</v>
      </c>
      <c r="G58">
        <v>16</v>
      </c>
      <c r="H58" s="1">
        <f>SUM(B58:G58)</f>
        <v>28</v>
      </c>
    </row>
    <row r="59" spans="1:20" ht="12.75">
      <c r="A59" s="2" t="s">
        <v>2</v>
      </c>
      <c r="B59" s="4">
        <f>IF($B$12=1,0.97,IF($C$12=1,0.97,IF($D$12=1,0.97)))</f>
        <v>0.97</v>
      </c>
      <c r="C59" s="4">
        <f>IF($B$12=1,0.91,IF($C$12=1,0.91,IF($D$12=1,0.91)))</f>
        <v>0.91</v>
      </c>
      <c r="D59" s="4">
        <f>IF($B$12=1,0.84,IF($C$12=1,0.84,IF($D$12=1,0.84)))</f>
        <v>0.84</v>
      </c>
      <c r="E59" s="4">
        <f>IF($B$12=1,0.57,IF($C$12=1,0.53,IF($D$12=1,0.6)))</f>
        <v>0.53</v>
      </c>
      <c r="F59" s="4">
        <f>IF($B$12=1,0.39,IF($C$12=1,0.44,IF($D$12=1,0.54)))</f>
        <v>0.44</v>
      </c>
      <c r="G59" s="4">
        <f>IF($B$12=1,0.33,IF($C$12=1,0.36,IF($D$12=1,0.47)))</f>
        <v>0.36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2" t="s">
        <v>3</v>
      </c>
      <c r="B60" s="5">
        <f>IF(B58&gt;0,POWER($B$15,1/(IF(B$38&gt;0,1,0)+IF(B$43&gt;0,1,0)+IF(B$48&gt;0,1,0)+IF(B$53&gt;0,1,0)+IF(B$58&gt;0,1,0))),1)</f>
        <v>1</v>
      </c>
      <c r="C60" s="5">
        <f>IF(C58&gt;0,POWER($B$15,1/(IF(C$38&gt;0,1,0)+IF(C$43&gt;0,1,0)+IF(C$48&gt;0,1,0)+IF(C$53&gt;0,1,0)+IF(C$58&gt;0,1,0))),1)</f>
        <v>1</v>
      </c>
      <c r="D60" s="5">
        <f>IF(D58&gt;0,POWER($B$15,1/(IF(D$38&gt;0,1,0)+IF(D$43&gt;0,1,0)+IF(D$48&gt;0,1,0)+IF(D$53&gt;0,1,0)+IF(D$58&gt;0,1,0))),1)</f>
        <v>1</v>
      </c>
      <c r="E60" s="5">
        <f>IF(E58&gt;0,POWER($B$15,1/(IF(E$38&gt;0,1,0)+IF(E$43&gt;0,1,0)+IF(E$48&gt;0,1,0)+IF(E$53&gt;0,1,0)+IF(E$58&gt;0,1,0))),1)</f>
        <v>1</v>
      </c>
      <c r="F60" s="5">
        <f>IF(F58&gt;0,POWER($B$15,1/(IF(F$38&gt;0,1,0)+IF(F$43&gt;0,1,0)+IF(F$48&gt;0,1,0)+IF(F$53&gt;0,1,0)+IF(F$58&gt;0,1,0))),1)</f>
        <v>0.9654893846056297</v>
      </c>
      <c r="G60" s="5">
        <f>IF(G58&gt;0,POWER($B$15,1/(IF(G$38&gt;0,1,0)+IF(G$43&gt;0,1,0)+IF(G$48&gt;0,1,0)+IF(G$53&gt;0,1,0)+IF(G$58&gt;0,1,0))),1)</f>
        <v>0.9654893846056297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2" t="s">
        <v>4</v>
      </c>
      <c r="B61">
        <f aca="true" t="shared" si="11" ref="B61:G61">IF(B58&gt;0,CEILING(B58*LOG(1-POWER(B60,1/B58))/(LOG(1-B59)),1),0)</f>
        <v>0</v>
      </c>
      <c r="C61">
        <f t="shared" si="11"/>
        <v>0</v>
      </c>
      <c r="D61">
        <f t="shared" si="11"/>
        <v>0</v>
      </c>
      <c r="E61">
        <f t="shared" si="11"/>
        <v>0</v>
      </c>
      <c r="F61">
        <f>IF(F58&gt;0,CEILING(F58*LOG(1-POWER(F60,1/F58))/(LOG(1-F59)),1),0)</f>
        <v>121</v>
      </c>
      <c r="G61">
        <f t="shared" si="11"/>
        <v>220</v>
      </c>
      <c r="H61" s="2">
        <f>SUM(B61:G61)</f>
        <v>341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8" ht="12.75">
      <c r="A63" s="1" t="s">
        <v>7</v>
      </c>
      <c r="B63" s="1">
        <f aca="true" t="shared" si="12" ref="B63:G63">B38+B43+B48+B53+B58</f>
        <v>60</v>
      </c>
      <c r="C63" s="1">
        <f t="shared" si="12"/>
        <v>80</v>
      </c>
      <c r="D63" s="1">
        <f t="shared" si="12"/>
        <v>58</v>
      </c>
      <c r="E63" s="1">
        <f t="shared" si="12"/>
        <v>30</v>
      </c>
      <c r="F63" s="1">
        <f t="shared" si="12"/>
        <v>30</v>
      </c>
      <c r="G63" s="1">
        <f t="shared" si="12"/>
        <v>28</v>
      </c>
      <c r="H63" s="1">
        <f>SUM(B63:G63)</f>
        <v>286</v>
      </c>
    </row>
    <row r="64" spans="1:8" ht="12.75">
      <c r="A64" s="1" t="s">
        <v>8</v>
      </c>
      <c r="B64" s="6">
        <f aca="true" t="shared" si="13" ref="B64:G64">B41+B46+B51+B56+B61</f>
        <v>187</v>
      </c>
      <c r="C64" s="6">
        <f t="shared" si="13"/>
        <v>506</v>
      </c>
      <c r="D64" s="6">
        <f t="shared" si="13"/>
        <v>514</v>
      </c>
      <c r="E64" s="6">
        <f t="shared" si="13"/>
        <v>566</v>
      </c>
      <c r="F64" s="6">
        <f t="shared" si="13"/>
        <v>584</v>
      </c>
      <c r="G64" s="6">
        <f t="shared" si="13"/>
        <v>553</v>
      </c>
      <c r="H64" s="1">
        <f>SUM(B64:G64)</f>
        <v>2910</v>
      </c>
    </row>
    <row r="65" spans="1:8" ht="12.75">
      <c r="A65" s="1" t="s">
        <v>9</v>
      </c>
      <c r="B65" s="6">
        <f>B64/B63</f>
        <v>3.1166666666666667</v>
      </c>
      <c r="C65" s="6">
        <f aca="true" t="shared" si="14" ref="C65:H65">C64/C63</f>
        <v>6.325</v>
      </c>
      <c r="D65" s="6">
        <f t="shared" si="14"/>
        <v>8.862068965517242</v>
      </c>
      <c r="E65" s="6">
        <f t="shared" si="14"/>
        <v>18.866666666666667</v>
      </c>
      <c r="F65" s="6">
        <f t="shared" si="14"/>
        <v>19.466666666666665</v>
      </c>
      <c r="G65" s="6">
        <f t="shared" si="14"/>
        <v>19.75</v>
      </c>
      <c r="H65" s="6">
        <f t="shared" si="14"/>
        <v>10.174825174825175</v>
      </c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ht="12.75">
      <c r="A67" s="1"/>
    </row>
    <row r="68" spans="1:20" ht="12.75">
      <c r="A68" s="1" t="s">
        <v>0</v>
      </c>
      <c r="B68" s="1">
        <v>200</v>
      </c>
      <c r="C68" s="1">
        <v>285</v>
      </c>
      <c r="D68" s="1">
        <v>350</v>
      </c>
      <c r="E68" s="1">
        <v>575</v>
      </c>
      <c r="F68" s="1">
        <v>625</v>
      </c>
      <c r="G68" s="1">
        <v>675</v>
      </c>
      <c r="H68" s="3" t="s">
        <v>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 t="s">
        <v>5</v>
      </c>
      <c r="B69">
        <v>68</v>
      </c>
      <c r="C69">
        <v>23</v>
      </c>
      <c r="D69">
        <v>22</v>
      </c>
      <c r="E69">
        <v>2</v>
      </c>
      <c r="F69">
        <v>0</v>
      </c>
      <c r="G69">
        <v>1</v>
      </c>
      <c r="H69" s="1">
        <f>SUM(B69:G69)</f>
        <v>116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2" t="s">
        <v>2</v>
      </c>
      <c r="B70" s="4">
        <v>0.84</v>
      </c>
      <c r="C70" s="4">
        <v>0.62</v>
      </c>
      <c r="D70" s="4">
        <v>0.49</v>
      </c>
      <c r="E70" s="4">
        <v>0.19</v>
      </c>
      <c r="F70" s="4">
        <v>0.16</v>
      </c>
      <c r="G70" s="4">
        <v>0.13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2" t="s">
        <v>3</v>
      </c>
      <c r="B71" s="5">
        <f>IF(B69&gt;0,POWER($B$15,1/(IF(B$69&gt;0,1,0)+IF(B$74&gt;0,1,0)+IF(B$78&gt;0,1,0)+IF(B$84&gt;0,1,0))),1)</f>
        <v>0.9</v>
      </c>
      <c r="C71" s="5">
        <f>IF(C69&gt;0,POWER($B$15,1/(IF(C$38&gt;0,1,0)+IF(C$43&gt;0,1,0)+IF(C$53&gt;0,1,0)+IF(C$58&gt;0,1,0))),1)</f>
        <v>0.9</v>
      </c>
      <c r="D71" s="5">
        <f>IF(D69&gt;0,POWER($B$15,1/(IF(D$38&gt;0,1,0)+IF(D$43&gt;0,1,0)+IF(D$53&gt;0,1,0)+IF(D$58&gt;0,1,0))),1)</f>
        <v>0.9</v>
      </c>
      <c r="E71" s="5">
        <f>IF(E69&gt;0,POWER($B$15,1/(IF(E$38&gt;0,1,0)+IF(E$43&gt;0,1,0)+IF(E$53&gt;0,1,0)+IF(E$58&gt;0,1,0))),1)</f>
        <v>0.9</v>
      </c>
      <c r="F71" s="5">
        <f>IF(F69&gt;0,POWER($B$15,1/(IF(F$38&gt;0,1,0)+IF(F$43&gt;0,1,0)+IF(F$53&gt;0,1,0)+IF(F$58&gt;0,1,0))),1)</f>
        <v>1</v>
      </c>
      <c r="G71" s="5">
        <f>IF(G69&gt;0,POWER($B$15,1/(IF(G$38&gt;0,1,0)+IF(G$43&gt;0,1,0)+IF(G$53&gt;0,1,0)+IF(G$58&gt;0,1,0))),1)</f>
        <v>0.9486832980505138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2" t="s">
        <v>4</v>
      </c>
      <c r="B72">
        <f aca="true" t="shared" si="15" ref="B72:G72">IF(B69&gt;0,CEILING(B69*LOG(1-POWER(B71,1/B69))/(LOG(1-B70)),1),0)</f>
        <v>241</v>
      </c>
      <c r="C72">
        <f t="shared" si="15"/>
        <v>129</v>
      </c>
      <c r="D72">
        <f t="shared" si="15"/>
        <v>175</v>
      </c>
      <c r="E72">
        <f t="shared" si="15"/>
        <v>29</v>
      </c>
      <c r="F72">
        <f t="shared" si="15"/>
        <v>0</v>
      </c>
      <c r="G72">
        <f t="shared" si="15"/>
        <v>22</v>
      </c>
      <c r="H72" s="2">
        <f>SUM(B72:G72)</f>
        <v>596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 t="s">
        <v>6</v>
      </c>
      <c r="B74">
        <v>0</v>
      </c>
      <c r="C74">
        <v>35</v>
      </c>
      <c r="D74">
        <v>25</v>
      </c>
      <c r="E74">
        <v>10</v>
      </c>
      <c r="F74">
        <v>5</v>
      </c>
      <c r="G74">
        <v>0</v>
      </c>
      <c r="H74" s="1">
        <f>SUM(B74:G74)</f>
        <v>75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2" t="s">
        <v>2</v>
      </c>
      <c r="B75" s="4">
        <v>0.91</v>
      </c>
      <c r="C75" s="4">
        <v>0.77</v>
      </c>
      <c r="D75" s="4">
        <v>0.62</v>
      </c>
      <c r="E75" s="4">
        <v>0.28</v>
      </c>
      <c r="F75" s="4">
        <v>0.21</v>
      </c>
      <c r="G75" s="4">
        <v>0.18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2" t="s">
        <v>3</v>
      </c>
      <c r="B76" s="5">
        <f>IF(B74&gt;0,POWER($B$15,1/(IF(B$69&gt;0,1,0)+IF(B$74&gt;0,1,0)+IF(B$78&gt;0,1,0)+IF(B$84&gt;0,1,0))),1)</f>
        <v>1</v>
      </c>
      <c r="C76" s="5">
        <f>IF(C74&gt;0,POWER($B$15,1/(IF(C$69&gt;0,1,0)+IF(C$74&gt;0,1,0)+IF(C$78&gt;0,1,0)+IF(C$84&gt;0,1,0))),1)</f>
        <v>0.9486832980505138</v>
      </c>
      <c r="D76" s="5">
        <f>IF(D74&gt;0,POWER($B$15,1/(IF(D$69&gt;0,1,0)+IF(D$74&gt;0,1,0)+IF(D$78&gt;0,1,0)+IF(D$84&gt;0,1,0))),1)</f>
        <v>0.9486832980505138</v>
      </c>
      <c r="E76" s="5">
        <f>IF(E74&gt;0,POWER($B$15,1/(IF(E$69&gt;0,1,0)+IF(E$74&gt;0,1,0)+IF(E$78&gt;0,1,0)+IF(E$84&gt;0,1,0))),1)</f>
        <v>0.9486832980505138</v>
      </c>
      <c r="F76" s="5">
        <f>IF(F74&gt;0,POWER($B$15,1/(IF(F$69&gt;0,1,0)+IF(F$74&gt;0,1,0)+IF(F$78&gt;0,1,0)+IF(F$84&gt;0,1,0))),1)</f>
        <v>0.9486832980505138</v>
      </c>
      <c r="G76" s="5">
        <f>IF(G74&gt;0,POWER($B$15,1/(IF(G$69&gt;0,1,0)+IF(G$74&gt;0,1,0)+IF(G$78&gt;0,1,0)+IF(G$84&gt;0,1,0))),1)</f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2" t="s">
        <v>4</v>
      </c>
      <c r="B77">
        <f aca="true" t="shared" si="16" ref="B77:G77">IF(B74&gt;0,CEILING(B74*LOG(1-POWER(B76,1/B74))/(LOG(1-B75)),1),0)</f>
        <v>0</v>
      </c>
      <c r="C77">
        <f t="shared" si="16"/>
        <v>155</v>
      </c>
      <c r="D77">
        <f t="shared" si="16"/>
        <v>160</v>
      </c>
      <c r="E77">
        <f t="shared" si="16"/>
        <v>160</v>
      </c>
      <c r="F77">
        <f t="shared" si="16"/>
        <v>97</v>
      </c>
      <c r="G77">
        <f t="shared" si="16"/>
        <v>0</v>
      </c>
      <c r="H77" s="2">
        <f>SUM(B77:G77)</f>
        <v>572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 t="s">
        <v>10</v>
      </c>
      <c r="B79">
        <v>0</v>
      </c>
      <c r="C79">
        <v>0</v>
      </c>
      <c r="D79">
        <v>0</v>
      </c>
      <c r="E79">
        <v>5</v>
      </c>
      <c r="F79">
        <v>10</v>
      </c>
      <c r="G79">
        <v>5</v>
      </c>
      <c r="H79" s="1">
        <f>SUM(B79:G79)</f>
        <v>20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2" t="s">
        <v>2</v>
      </c>
      <c r="B80" s="4">
        <v>0.92</v>
      </c>
      <c r="C80" s="4">
        <v>0.83</v>
      </c>
      <c r="D80" s="4">
        <v>0.72</v>
      </c>
      <c r="E80" s="4">
        <v>0.43</v>
      </c>
      <c r="F80" s="4">
        <v>0.35</v>
      </c>
      <c r="G80" s="4">
        <v>0.29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2" t="s">
        <v>3</v>
      </c>
      <c r="B81" s="5">
        <f>IF(B79&gt;0,POWER($B$15,1/(IF(B$69&gt;0,1,0)+IF(B$74&gt;0,1,0)+IF(B$78&gt;0,1,0)+IF(B$84&gt;0,1,0))),1)</f>
        <v>1</v>
      </c>
      <c r="C81" s="5">
        <f>IF(C79&gt;0,POWER($B$15,1/(IF(C$69&gt;0,1,0)+IF(C$74&gt;0,1,0)+IF(C$78&gt;0,1,0)+IF(C$84&gt;0,1,0))),1)</f>
        <v>1</v>
      </c>
      <c r="D81" s="5">
        <f>IF(D79&gt;0,POWER($B$15,1/(IF(D$69&gt;0,1,0)+IF(D$74&gt;0,1,0)+IF(D$78&gt;0,1,0)+IF(D$84&gt;0,1,0))),1)</f>
        <v>1</v>
      </c>
      <c r="E81" s="5">
        <f>IF(E79&gt;0,POWER($B$15,1/(IF(E$69&gt;0,1,0)+IF(E$74&gt;0,1,0)+IF(E$78&gt;0,1,0)+IF(E$84&gt;0,1,0))),1)</f>
        <v>0.9486832980505138</v>
      </c>
      <c r="F81" s="5">
        <f>IF(F79&gt;0,POWER($B$15,1/(IF(F$69&gt;0,1,0)+IF(F$74&gt;0,1,0)+IF(F$78&gt;0,1,0)+IF(F$84&gt;0,1,0))),1)</f>
        <v>0.9486832980505138</v>
      </c>
      <c r="G81" s="5">
        <f>IF(G79&gt;0,POWER($B$15,1/(IF(G$69&gt;0,1,0)+IF(G$74&gt;0,1,0)+IF(G$78&gt;0,1,0)+IF(G$84&gt;0,1,0))),1)</f>
        <v>0.9486832980505138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2" t="s">
        <v>4</v>
      </c>
      <c r="B82">
        <f aca="true" t="shared" si="17" ref="B82:G82">IF(B79&gt;0,CEILING(B79*LOG(1-POWER(B81,1/B79))/(LOG(1-B80)),1),0)</f>
        <v>0</v>
      </c>
      <c r="C82">
        <f t="shared" si="17"/>
        <v>0</v>
      </c>
      <c r="D82">
        <f t="shared" si="17"/>
        <v>0</v>
      </c>
      <c r="E82">
        <f t="shared" si="17"/>
        <v>41</v>
      </c>
      <c r="F82">
        <f t="shared" si="17"/>
        <v>122</v>
      </c>
      <c r="G82">
        <f t="shared" si="17"/>
        <v>67</v>
      </c>
      <c r="H82" s="2">
        <f>SUM(B82:G82)</f>
        <v>230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8" ht="12.75">
      <c r="A84" s="1" t="s">
        <v>11</v>
      </c>
      <c r="B84">
        <v>0</v>
      </c>
      <c r="C84">
        <v>0</v>
      </c>
      <c r="D84">
        <v>0</v>
      </c>
      <c r="E84">
        <v>0</v>
      </c>
      <c r="F84">
        <v>1</v>
      </c>
      <c r="G84">
        <v>5</v>
      </c>
      <c r="H84" s="1">
        <f>SUM(B84:G84)</f>
        <v>6</v>
      </c>
    </row>
    <row r="85" spans="1:20" ht="12.75">
      <c r="A85" s="2" t="s">
        <v>2</v>
      </c>
      <c r="B85" s="4">
        <v>0.97</v>
      </c>
      <c r="C85" s="4">
        <v>0.91</v>
      </c>
      <c r="D85" s="4">
        <v>0.84</v>
      </c>
      <c r="E85" s="4">
        <v>0.54</v>
      </c>
      <c r="F85" s="4">
        <v>0.47</v>
      </c>
      <c r="G85" s="4">
        <v>0.38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2" t="s">
        <v>3</v>
      </c>
      <c r="B86" s="5">
        <f>IF(B84&gt;0,POWER($B$15,1/(IF(B$69&gt;0,1,0)+IF(B$74&gt;0,1,0)+IF(B$78&gt;0,1,0)+IF(B$84&gt;0,1,0))),1)</f>
        <v>1</v>
      </c>
      <c r="C86" s="5">
        <f>IF(C84&gt;0,POWER($B$15,1/(IF(C$69&gt;0,1,0)+IF(C$74&gt;0,1,0)+IF(C$78&gt;0,1,0)+IF(C$84&gt;0,1,0))),1)</f>
        <v>1</v>
      </c>
      <c r="D86" s="5">
        <f>IF(D84&gt;0,POWER($B$15,1/(IF(D$69&gt;0,1,0)+IF(D$74&gt;0,1,0)+IF(D$78&gt;0,1,0)+IF(D$84&gt;0,1,0))),1)</f>
        <v>1</v>
      </c>
      <c r="E86" s="5">
        <f>IF(E84&gt;0,POWER($B$15,1/(IF(E$69&gt;0,1,0)+IF(E$74&gt;0,1,0)+IF(E$78&gt;0,1,0)+IF(E$84&gt;0,1,0))),1)</f>
        <v>1</v>
      </c>
      <c r="F86" s="5">
        <f>IF(F84&gt;0,POWER($B$15,1/(IF(F$69&gt;0,1,0)+IF(F$74&gt;0,1,0)+IF(F$78&gt;0,1,0)+IF(F$84&gt;0,1,0))),1)</f>
        <v>0.9486832980505138</v>
      </c>
      <c r="G86" s="5">
        <f>IF(G84&gt;0,POWER($B$15,1/(IF(G$69&gt;0,1,0)+IF(G$74&gt;0,1,0)+IF(G$78&gt;0,1,0)+IF(G$84&gt;0,1,0))),1)</f>
        <v>0.9486832980505138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2" t="s">
        <v>4</v>
      </c>
      <c r="B87">
        <f aca="true" t="shared" si="18" ref="B87:G87">IF(B84&gt;0,CEILING(B84*LOG(1-POWER(B86,1/B84))/(LOG(1-B85)),1),0)</f>
        <v>0</v>
      </c>
      <c r="C87">
        <f t="shared" si="18"/>
        <v>0</v>
      </c>
      <c r="D87">
        <f t="shared" si="18"/>
        <v>0</v>
      </c>
      <c r="E87">
        <f t="shared" si="18"/>
        <v>0</v>
      </c>
      <c r="F87">
        <f t="shared" si="18"/>
        <v>5</v>
      </c>
      <c r="G87">
        <f t="shared" si="18"/>
        <v>48</v>
      </c>
      <c r="H87" s="2">
        <f>SUM(B87:G87)</f>
        <v>53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8" ht="12.75">
      <c r="A89" s="1" t="s">
        <v>7</v>
      </c>
      <c r="B89" s="1">
        <f aca="true" t="shared" si="19" ref="B89:G89">B69+B74+B79+B84</f>
        <v>68</v>
      </c>
      <c r="C89" s="1">
        <f t="shared" si="19"/>
        <v>58</v>
      </c>
      <c r="D89" s="1">
        <f t="shared" si="19"/>
        <v>47</v>
      </c>
      <c r="E89" s="1">
        <f t="shared" si="19"/>
        <v>17</v>
      </c>
      <c r="F89" s="1">
        <f t="shared" si="19"/>
        <v>16</v>
      </c>
      <c r="G89" s="1">
        <f t="shared" si="19"/>
        <v>11</v>
      </c>
      <c r="H89" s="1">
        <f>SUM(B89:G89)</f>
        <v>217</v>
      </c>
    </row>
    <row r="90" spans="1:8" ht="12.75">
      <c r="A90" s="1" t="s">
        <v>8</v>
      </c>
      <c r="B90" s="1">
        <f aca="true" t="shared" si="20" ref="B90:G90">B72+B77+B82+B87</f>
        <v>241</v>
      </c>
      <c r="C90" s="1">
        <f t="shared" si="20"/>
        <v>284</v>
      </c>
      <c r="D90" s="1">
        <f t="shared" si="20"/>
        <v>335</v>
      </c>
      <c r="E90" s="1">
        <f t="shared" si="20"/>
        <v>230</v>
      </c>
      <c r="F90" s="1">
        <f t="shared" si="20"/>
        <v>224</v>
      </c>
      <c r="G90" s="1">
        <f t="shared" si="20"/>
        <v>137</v>
      </c>
      <c r="H90" s="1">
        <f>SUM(B90:G90)</f>
        <v>1451</v>
      </c>
    </row>
    <row r="91" spans="1:8" ht="12.75">
      <c r="A91" s="1" t="s">
        <v>9</v>
      </c>
      <c r="B91" s="6">
        <f aca="true" t="shared" si="21" ref="B91:H91">B90/B89</f>
        <v>3.5441176470588234</v>
      </c>
      <c r="C91" s="6">
        <f t="shared" si="21"/>
        <v>4.896551724137931</v>
      </c>
      <c r="D91" s="6">
        <f t="shared" si="21"/>
        <v>7.127659574468085</v>
      </c>
      <c r="E91" s="6">
        <f t="shared" si="21"/>
        <v>13.529411764705882</v>
      </c>
      <c r="F91" s="6">
        <f t="shared" si="21"/>
        <v>14</v>
      </c>
      <c r="G91" s="6">
        <f t="shared" si="21"/>
        <v>12.454545454545455</v>
      </c>
      <c r="H91" s="6">
        <f t="shared" si="21"/>
        <v>6.686635944700461</v>
      </c>
    </row>
    <row r="92" spans="1:8" ht="12.75">
      <c r="A92" s="2"/>
      <c r="H92" s="2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ht="12.75">
      <c r="A96" s="1"/>
    </row>
    <row r="97" spans="1:8" ht="12.75">
      <c r="A97" s="1"/>
      <c r="B97" s="1"/>
      <c r="C97" s="1"/>
      <c r="D97" s="1"/>
      <c r="E97" s="1"/>
      <c r="F97" s="1"/>
      <c r="G97" s="1"/>
      <c r="H97" s="3"/>
    </row>
    <row r="98" spans="1:8" ht="12.75">
      <c r="A98" s="1"/>
      <c r="H98" s="1"/>
    </row>
    <row r="99" spans="1:8" ht="12.75">
      <c r="A99" s="2"/>
      <c r="H99" s="1"/>
    </row>
    <row r="100" spans="1:8" ht="12.75">
      <c r="A100" s="2"/>
      <c r="B100" s="2"/>
      <c r="C100" s="2"/>
      <c r="D100" s="2"/>
      <c r="E100" s="2"/>
      <c r="F100" s="2"/>
      <c r="G100" s="2"/>
      <c r="H100" s="1"/>
    </row>
    <row r="101" spans="1:8" ht="12.75">
      <c r="A101" s="2"/>
      <c r="H101" s="2"/>
    </row>
    <row r="102" spans="1:8" ht="12.75">
      <c r="A102" s="1"/>
      <c r="H102" s="1"/>
    </row>
    <row r="103" spans="1:8" ht="12.75">
      <c r="A103" s="2"/>
      <c r="H103" s="1"/>
    </row>
    <row r="104" spans="1:8" ht="12.75">
      <c r="A104" s="2"/>
      <c r="B104" s="2"/>
      <c r="C104" s="2"/>
      <c r="D104" s="2"/>
      <c r="E104" s="2"/>
      <c r="F104" s="2"/>
      <c r="G104" s="2"/>
      <c r="H104" s="1"/>
    </row>
    <row r="105" spans="1:8" ht="12.75">
      <c r="A105" s="2"/>
      <c r="H105" s="2"/>
    </row>
    <row r="106" spans="1:8" ht="12.75">
      <c r="A106" s="1"/>
      <c r="H106" s="1"/>
    </row>
    <row r="107" spans="1:8" ht="12.75">
      <c r="A107" s="2"/>
      <c r="H107" s="1"/>
    </row>
    <row r="108" spans="1:8" ht="12.75">
      <c r="A108" s="2"/>
      <c r="B108" s="2"/>
      <c r="C108" s="2"/>
      <c r="D108" s="2"/>
      <c r="E108" s="2"/>
      <c r="F108" s="2"/>
      <c r="G108" s="2"/>
      <c r="H108" s="1"/>
    </row>
    <row r="109" spans="1:8" ht="12.75">
      <c r="A109" s="2"/>
      <c r="H109" s="2"/>
    </row>
    <row r="110" spans="1:8" ht="12.75">
      <c r="A110" s="1"/>
      <c r="H110" s="1"/>
    </row>
    <row r="111" spans="1:8" ht="12.75">
      <c r="A111" s="2"/>
      <c r="H111" s="1"/>
    </row>
    <row r="112" spans="1:8" ht="12.75">
      <c r="A112" s="2"/>
      <c r="B112" s="2"/>
      <c r="C112" s="2"/>
      <c r="D112" s="2"/>
      <c r="E112" s="2"/>
      <c r="F112" s="2"/>
      <c r="G112" s="2"/>
      <c r="H112" s="1"/>
    </row>
    <row r="113" spans="1:8" ht="12.75">
      <c r="A113" s="2"/>
      <c r="H113" s="2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FlashTek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Huffman</dc:creator>
  <cp:keywords/>
  <dc:description/>
  <cp:lastModifiedBy>Joe Huffman</cp:lastModifiedBy>
  <dcterms:created xsi:type="dcterms:W3CDTF">2001-12-02T18:16:05Z</dcterms:created>
  <dcterms:modified xsi:type="dcterms:W3CDTF">2002-09-15T00:26:16Z</dcterms:modified>
  <cp:category/>
  <cp:version/>
  <cp:contentType/>
  <cp:contentStatus/>
</cp:coreProperties>
</file>